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נתיב השיירה\אומדנים\"/>
    </mc:Choice>
  </mc:AlternateContent>
  <bookViews>
    <workbookView xWindow="0" yWindow="0" windowWidth="19200" windowHeight="7090"/>
  </bookViews>
  <sheets>
    <sheet name="ביוב " sheetId="4" r:id="rId1"/>
    <sheet name="אומדן משהבש" sheetId="5" r:id="rId2"/>
  </sheets>
  <calcPr calcId="152511"/>
</workbook>
</file>

<file path=xl/calcChain.xml><?xml version="1.0" encoding="utf-8"?>
<calcChain xmlns="http://schemas.openxmlformats.org/spreadsheetml/2006/main">
  <c r="D35" i="4" l="1"/>
  <c r="C30" i="5" l="1"/>
  <c r="D9" i="5" l="1"/>
  <c r="D16" i="5" s="1"/>
  <c r="C15" i="5"/>
  <c r="C14" i="5"/>
  <c r="C13" i="5"/>
  <c r="C10" i="5"/>
  <c r="C11" i="5"/>
  <c r="C12" i="5"/>
  <c r="D56" i="5"/>
  <c r="C43" i="5"/>
  <c r="C44" i="5" s="1"/>
  <c r="D42" i="5"/>
  <c r="D41" i="5"/>
  <c r="E16" i="5"/>
  <c r="C9" i="5" l="1"/>
  <c r="D43" i="5"/>
  <c r="D44" i="5" s="1"/>
  <c r="D45" i="5" s="1"/>
  <c r="D17" i="5"/>
  <c r="D18" i="5" s="1"/>
  <c r="E17" i="5"/>
  <c r="E18" i="5" s="1"/>
  <c r="C31" i="5"/>
  <c r="C32" i="5" s="1"/>
  <c r="C45" i="5"/>
  <c r="D21" i="4"/>
  <c r="D25" i="4"/>
  <c r="C16" i="5" l="1"/>
  <c r="C17" i="5" s="1"/>
  <c r="C18" i="5" s="1"/>
  <c r="C19" i="5" s="1"/>
  <c r="C20" i="5" s="1"/>
  <c r="C33" i="5"/>
  <c r="C34" i="5" s="1"/>
  <c r="D46" i="5"/>
  <c r="D47" i="5" s="1"/>
  <c r="E19" i="5"/>
  <c r="E20" i="5" s="1"/>
  <c r="D19" i="5"/>
  <c r="D20" i="5" s="1"/>
  <c r="C46" i="5"/>
  <c r="C47" i="5" s="1"/>
  <c r="D15" i="4"/>
  <c r="D11" i="4"/>
  <c r="D8" i="4"/>
  <c r="D10" i="4"/>
  <c r="D7" i="4"/>
  <c r="D6" i="4"/>
  <c r="D13" i="4"/>
  <c r="D17" i="4"/>
  <c r="D9" i="4"/>
  <c r="D16" i="4"/>
  <c r="D21" i="5" l="1"/>
  <c r="D22" i="5" s="1"/>
  <c r="D23" i="5" s="1"/>
  <c r="C35" i="5"/>
  <c r="C36" i="5" s="1"/>
  <c r="C21" i="5"/>
  <c r="C22" i="5" s="1"/>
  <c r="C23" i="5" s="1"/>
  <c r="C25" i="5" s="1"/>
  <c r="C26" i="5" s="1"/>
  <c r="D48" i="5"/>
  <c r="D49" i="5" s="1"/>
  <c r="D50" i="5" s="1"/>
  <c r="C48" i="5"/>
  <c r="C49" i="5" s="1"/>
  <c r="C50" i="5" s="1"/>
  <c r="C55" i="5" s="1"/>
  <c r="E21" i="5"/>
  <c r="E22" i="5" s="1"/>
  <c r="E23" i="5" s="1"/>
  <c r="D18" i="4"/>
  <c r="D29" i="4" s="1"/>
  <c r="C37" i="5" l="1"/>
  <c r="E54" i="5" s="1"/>
  <c r="C53" i="5"/>
  <c r="C56" i="5" s="1"/>
  <c r="E56" i="5" s="1"/>
  <c r="D28" i="4"/>
  <c r="D30" i="4" s="1"/>
  <c r="F56" i="5" l="1"/>
  <c r="E58" i="5"/>
  <c r="D31" i="4"/>
  <c r="D32" i="4" s="1"/>
  <c r="D36" i="4" l="1"/>
  <c r="D37" i="4" s="1"/>
  <c r="D33" i="4"/>
</calcChain>
</file>

<file path=xl/sharedStrings.xml><?xml version="1.0" encoding="utf-8"?>
<sst xmlns="http://schemas.openxmlformats.org/spreadsheetml/2006/main" count="112" uniqueCount="95">
  <si>
    <t>סעיף</t>
  </si>
  <si>
    <t>סה"כ תשתיות צמודות</t>
  </si>
  <si>
    <t>עבודות ביוב</t>
  </si>
  <si>
    <t>עבודות מים</t>
  </si>
  <si>
    <t>הערות</t>
  </si>
  <si>
    <t>ב.צ.מ. 10%</t>
  </si>
  <si>
    <t>סה"כ עלויות ישירות ועקיפות</t>
  </si>
  <si>
    <t>סה"כ כולל מע"מ ותקורות</t>
  </si>
  <si>
    <t>תקורות</t>
  </si>
  <si>
    <t>תשתיות צמודות</t>
  </si>
  <si>
    <t>טופס 705</t>
  </si>
  <si>
    <t xml:space="preserve">עבודות תאורה חשמל ותקשורת </t>
  </si>
  <si>
    <t xml:space="preserve">קירות תומכים לכבישים+מעקות </t>
  </si>
  <si>
    <t xml:space="preserve">עבודת הכנה ופירוק </t>
  </si>
  <si>
    <t>עבודת עפר , מצעים כבישים , מילוי מובא והחלפת קרקע</t>
  </si>
  <si>
    <t>אספלטים</t>
  </si>
  <si>
    <t xml:space="preserve">עבודת ניקוז </t>
  </si>
  <si>
    <t xml:space="preserve">פיתוח שצפ"ים </t>
  </si>
  <si>
    <t xml:space="preserve">ריצופים ואבני שפה </t>
  </si>
  <si>
    <t>מע"מ 17%</t>
  </si>
  <si>
    <t>צביעה ותמרור</t>
  </si>
  <si>
    <t xml:space="preserve">גינון וריהוט רחוב </t>
  </si>
  <si>
    <t>מס'</t>
  </si>
  <si>
    <t>הערות:</t>
  </si>
  <si>
    <t>בנוסף לנ"ל יש לשלם היטלי ביוב למועצה ע"ס 47 שח/מ"ר *( שטח המגרש + שטח הבית המתוכנן)</t>
  </si>
  <si>
    <t>הפחתת מימון משהב"ש</t>
  </si>
  <si>
    <t xml:space="preserve">עתיקות </t>
  </si>
  <si>
    <t>העתקת/הטמנת קווי חשמל</t>
  </si>
  <si>
    <t>עלות תשתית ציבור מבוקש</t>
  </si>
  <si>
    <t>ללא תחשיב פיצויים בגין מחוברים</t>
  </si>
  <si>
    <t>נתיב השיירה - הרחבה - 82 יח"ד</t>
  </si>
  <si>
    <t>באם יימצאו עתיקות</t>
  </si>
  <si>
    <t>העתקת/הטמנת קווי בזק והוט</t>
  </si>
  <si>
    <t>ללא עלות פינוי אסבסט , עתיקות במידה ויידרש</t>
  </si>
  <si>
    <t>סה"כ עלות פינוי( סקר)  אסבסט</t>
  </si>
  <si>
    <t>תכנון וניהול 12%</t>
  </si>
  <si>
    <t xml:space="preserve">הוצאות בגבול המגרשים הפרטיים </t>
  </si>
  <si>
    <t>ללא חיפויי ומעקה</t>
  </si>
  <si>
    <t>הערכה גסה</t>
  </si>
  <si>
    <t>סה"כ עלות למגרש כולל מע"מ</t>
  </si>
  <si>
    <t>עלות למגרש במקרה של סבסוד מלא של משהב"ש כולל מע"מ</t>
  </si>
  <si>
    <t>התמחור לביצוע סקר בלבד. באם יימצא אסבסט תתוסף עלות פינויי.</t>
  </si>
  <si>
    <t>עדכון מיום 03/05/17</t>
  </si>
  <si>
    <t xml:space="preserve">עבודות שכיחות באתר </t>
  </si>
  <si>
    <t>נושא</t>
  </si>
  <si>
    <t>ס"ה ₪</t>
  </si>
  <si>
    <t>תשתיות</t>
  </si>
  <si>
    <t>שצפים</t>
  </si>
  <si>
    <t>כבישים</t>
  </si>
  <si>
    <t>מים</t>
  </si>
  <si>
    <t>שצ''פים</t>
  </si>
  <si>
    <t>חשמל</t>
  </si>
  <si>
    <t xml:space="preserve">סה''כ </t>
  </si>
  <si>
    <t>בצ''מ 10%</t>
  </si>
  <si>
    <t>סה''כ</t>
  </si>
  <si>
    <t>תכנון, ניהול ופיקוח 12%</t>
  </si>
  <si>
    <t>מע''מ 17%</t>
  </si>
  <si>
    <t xml:space="preserve">ממוצע ל- יח''ד </t>
  </si>
  <si>
    <t>אושר ע"י משב"ש</t>
  </si>
  <si>
    <t>עבודות מיוחדות במגרשים- לא סיבסוד</t>
  </si>
  <si>
    <t>עבודות עפר  ותימוך במגרשים</t>
  </si>
  <si>
    <t>סה"כ</t>
  </si>
  <si>
    <t>ממוצע ל- יח''ד</t>
  </si>
  <si>
    <t>ראש שטח</t>
  </si>
  <si>
    <t>סה"כ לפרויקט</t>
  </si>
  <si>
    <t>בצ''מ  10%</t>
  </si>
  <si>
    <t>ניהול ופיקוח 12%</t>
  </si>
  <si>
    <t>סה''כ עלות עבודות פיתוח באתר</t>
  </si>
  <si>
    <t>סוג</t>
  </si>
  <si>
    <t>ממוצע ל-יח''ד</t>
  </si>
  <si>
    <t xml:space="preserve">סיבסוד ליח''ד </t>
  </si>
  <si>
    <t xml:space="preserve">גבייה ליח''ד </t>
  </si>
  <si>
    <t>סה"כ גביה ליח"ד</t>
  </si>
  <si>
    <t>עבודות שכיחות</t>
  </si>
  <si>
    <t>עבודות מיוחדות</t>
  </si>
  <si>
    <t>עבודות ראש שטח</t>
  </si>
  <si>
    <t xml:space="preserve">סה''כ   ליח''ד </t>
  </si>
  <si>
    <t>שנה</t>
  </si>
  <si>
    <t>הרשאה
להתחייב</t>
  </si>
  <si>
    <t>תשלום</t>
  </si>
  <si>
    <t>מקורות מימון</t>
  </si>
  <si>
    <t>הכנסות</t>
  </si>
  <si>
    <t>סבסוד</t>
  </si>
  <si>
    <t>קדם מימון</t>
  </si>
  <si>
    <t>סה"כ מימון</t>
  </si>
  <si>
    <t>נתיב השיירה - הרחבה</t>
  </si>
  <si>
    <t xml:space="preserve">עלויות פיתוח  ל -82 יח''ד </t>
  </si>
  <si>
    <t xml:space="preserve">מחוז חיפה . מ.א. מטה אשר  . שיפוע: מתון </t>
  </si>
  <si>
    <t>סקר אסבסט</t>
  </si>
  <si>
    <t>הטמנת/העתקת  קווי חשמל</t>
  </si>
  <si>
    <t>הטמנת/העתקת  קווי בזק והוט</t>
  </si>
  <si>
    <t>עבור 82 משפחות</t>
  </si>
  <si>
    <t xml:space="preserve">מספרי המגרשים :   151 - 155 ,162-156  - 167,165 - 178, 179, 204 - 231 , 98 - 201 , 180 - 194 </t>
  </si>
  <si>
    <r>
      <t xml:space="preserve">סימוכין: </t>
    </r>
    <r>
      <rPr>
        <sz val="16"/>
        <rFont val="David"/>
        <family val="2"/>
        <charset val="177"/>
      </rPr>
      <t xml:space="preserve">תשריט תב''ע ג/20448 מתאריך </t>
    </r>
    <r>
      <rPr>
        <b/>
        <sz val="16"/>
        <rFont val="David"/>
        <family val="2"/>
        <charset val="177"/>
      </rPr>
      <t xml:space="preserve">21/04/15 , </t>
    </r>
    <r>
      <rPr>
        <sz val="16"/>
        <color rgb="FFFF0000"/>
        <rFont val="David"/>
        <family val="2"/>
        <charset val="177"/>
      </rPr>
      <t>אזור עדיפות לאומית א'</t>
    </r>
    <r>
      <rPr>
        <sz val="16"/>
        <rFont val="David"/>
        <family val="2"/>
        <charset val="177"/>
      </rPr>
      <t xml:space="preserve"> ,</t>
    </r>
  </si>
  <si>
    <t>סה"כ 82 מגרשים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</si>
</sst>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&quot;₪&quot;\ #,##0"/>
    <numFmt numFmtId="166" formatCode="&quot;₪&quot;\ #,##0.00"/>
    <numFmt numFmtId="167" formatCode="#,##0.0"/>
  </numFmts>
  <fonts count="2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2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12"/>
      <name val="Arial"/>
      <family val="2"/>
    </font>
    <font>
      <sz val="14"/>
      <color theme="1"/>
      <name val="David"/>
      <family val="2"/>
      <charset val="177"/>
    </font>
    <font>
      <b/>
      <u/>
      <sz val="12"/>
      <name val="Arial"/>
      <family val="2"/>
    </font>
    <font>
      <sz val="14"/>
      <name val="Arial"/>
      <family val="2"/>
    </font>
    <font>
      <b/>
      <u/>
      <sz val="16"/>
      <color theme="1"/>
      <name val="David"/>
      <family val="2"/>
      <charset val="177"/>
    </font>
    <font>
      <b/>
      <u/>
      <sz val="18"/>
      <name val="David"/>
      <family val="2"/>
      <charset val="177"/>
    </font>
    <font>
      <sz val="16"/>
      <color theme="1"/>
      <name val="David"/>
      <family val="2"/>
      <charset val="177"/>
    </font>
    <font>
      <sz val="16"/>
      <name val="Arial"/>
      <family val="2"/>
    </font>
    <font>
      <b/>
      <u/>
      <sz val="16"/>
      <name val="David"/>
      <family val="2"/>
      <charset val="177"/>
    </font>
    <font>
      <sz val="16"/>
      <name val="David"/>
      <family val="2"/>
      <charset val="177"/>
    </font>
    <font>
      <b/>
      <sz val="16"/>
      <name val="David"/>
      <family val="2"/>
      <charset val="177"/>
    </font>
    <font>
      <b/>
      <sz val="16"/>
      <color theme="1"/>
      <name val="David"/>
      <family val="2"/>
      <charset val="177"/>
    </font>
    <font>
      <sz val="14"/>
      <color theme="1"/>
      <name val="David"/>
      <family val="2"/>
    </font>
    <font>
      <sz val="16"/>
      <color rgb="FFFF0000"/>
      <name val="David"/>
      <family val="2"/>
      <charset val="177"/>
    </font>
    <font>
      <sz val="12"/>
      <color theme="1"/>
      <name val="David"/>
      <family val="2"/>
    </font>
    <font>
      <b/>
      <sz val="12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 vertical="center" wrapText="1" readingOrder="1"/>
    </xf>
    <xf numFmtId="17" fontId="2" fillId="3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165" fontId="3" fillId="3" borderId="5" xfId="0" applyNumberFormat="1" applyFont="1" applyFill="1" applyBorder="1" applyAlignment="1">
      <alignment horizontal="center" vertical="center" wrapText="1" readingOrder="1"/>
    </xf>
    <xf numFmtId="17" fontId="3" fillId="3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right" vertical="top" wrapText="1"/>
    </xf>
    <xf numFmtId="165" fontId="3" fillId="3" borderId="5" xfId="1" applyNumberFormat="1" applyFont="1" applyFill="1" applyBorder="1" applyAlignment="1">
      <alignment vertical="top" wrapText="1" readingOrder="1"/>
    </xf>
    <xf numFmtId="0" fontId="3" fillId="0" borderId="6" xfId="1" applyNumberFormat="1" applyFont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vertical="top" wrapText="1" readingOrder="1"/>
    </xf>
    <xf numFmtId="0" fontId="3" fillId="3" borderId="6" xfId="1" applyNumberFormat="1" applyFont="1" applyFill="1" applyBorder="1" applyAlignment="1">
      <alignment horizontal="right" vertical="top" wrapText="1" readingOrder="2"/>
    </xf>
    <xf numFmtId="0" fontId="3" fillId="0" borderId="6" xfId="1" applyNumberFormat="1" applyFont="1" applyBorder="1" applyAlignment="1">
      <alignment horizontal="right" vertical="top" wrapText="1" readingOrder="2"/>
    </xf>
    <xf numFmtId="0" fontId="2" fillId="2" borderId="5" xfId="0" applyNumberFormat="1" applyFont="1" applyFill="1" applyBorder="1" applyAlignment="1">
      <alignment horizontal="right" vertical="top" wrapText="1"/>
    </xf>
    <xf numFmtId="165" fontId="2" fillId="3" borderId="5" xfId="1" applyNumberFormat="1" applyFont="1" applyFill="1" applyBorder="1" applyAlignment="1">
      <alignment vertical="top" wrapText="1" readingOrder="1"/>
    </xf>
    <xf numFmtId="0" fontId="3" fillId="2" borderId="6" xfId="0" applyNumberFormat="1" applyFont="1" applyFill="1" applyBorder="1" applyAlignment="1">
      <alignment horizontal="right" vertical="top" wrapText="1"/>
    </xf>
    <xf numFmtId="0" fontId="3" fillId="3" borderId="6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 applyAlignment="1">
      <alignment horizontal="right" vertical="top" wrapText="1"/>
    </xf>
    <xf numFmtId="0" fontId="3" fillId="3" borderId="5" xfId="0" applyNumberFormat="1" applyFont="1" applyFill="1" applyBorder="1" applyAlignment="1">
      <alignment horizontal="right" vertical="top" wrapText="1"/>
    </xf>
    <xf numFmtId="0" fontId="3" fillId="3" borderId="5" xfId="0" applyNumberFormat="1" applyFont="1" applyFill="1" applyBorder="1"/>
    <xf numFmtId="0" fontId="3" fillId="3" borderId="6" xfId="1" applyNumberFormat="1" applyFont="1" applyFill="1" applyBorder="1" applyAlignment="1">
      <alignment horizontal="right" vertical="top" wrapText="1"/>
    </xf>
    <xf numFmtId="0" fontId="2" fillId="3" borderId="5" xfId="0" applyFont="1" applyFill="1" applyBorder="1"/>
    <xf numFmtId="164" fontId="2" fillId="3" borderId="6" xfId="1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readingOrder="1"/>
    </xf>
    <xf numFmtId="3" fontId="3" fillId="0" borderId="0" xfId="0" applyNumberFormat="1" applyFont="1"/>
    <xf numFmtId="0" fontId="3" fillId="0" borderId="6" xfId="0" applyFont="1" applyBorder="1"/>
    <xf numFmtId="0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/>
    <xf numFmtId="165" fontId="3" fillId="0" borderId="0" xfId="0" applyNumberFormat="1" applyFont="1"/>
    <xf numFmtId="0" fontId="2" fillId="3" borderId="5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top" wrapText="1"/>
    </xf>
    <xf numFmtId="0" fontId="2" fillId="3" borderId="5" xfId="0" applyNumberFormat="1" applyFont="1" applyFill="1" applyBorder="1"/>
    <xf numFmtId="166" fontId="3" fillId="3" borderId="5" xfId="1" applyNumberFormat="1" applyFont="1" applyFill="1" applyBorder="1" applyAlignment="1">
      <alignment vertical="top" wrapText="1" readingOrder="1"/>
    </xf>
    <xf numFmtId="165" fontId="2" fillId="3" borderId="5" xfId="1" applyNumberFormat="1" applyFont="1" applyFill="1" applyBorder="1" applyAlignment="1">
      <alignment horizontal="left" vertical="top" wrapText="1" readingOrder="1"/>
    </xf>
    <xf numFmtId="166" fontId="3" fillId="0" borderId="0" xfId="0" applyNumberFormat="1" applyFont="1"/>
    <xf numFmtId="0" fontId="2" fillId="3" borderId="12" xfId="0" applyFont="1" applyFill="1" applyBorder="1"/>
    <xf numFmtId="165" fontId="2" fillId="3" borderId="13" xfId="1" applyNumberFormat="1" applyFont="1" applyFill="1" applyBorder="1" applyAlignment="1">
      <alignment vertical="top" wrapText="1" readingOrder="1"/>
    </xf>
    <xf numFmtId="164" fontId="2" fillId="3" borderId="14" xfId="1" applyNumberFormat="1" applyFont="1" applyFill="1" applyBorder="1" applyAlignment="1">
      <alignment horizontal="right" vertical="top" wrapText="1"/>
    </xf>
    <xf numFmtId="0" fontId="3" fillId="3" borderId="6" xfId="0" applyFont="1" applyFill="1" applyBorder="1"/>
    <xf numFmtId="0" fontId="3" fillId="3" borderId="0" xfId="0" applyFont="1" applyFill="1"/>
    <xf numFmtId="0" fontId="3" fillId="3" borderId="5" xfId="0" applyNumberFormat="1" applyFont="1" applyFill="1" applyBorder="1" applyAlignment="1">
      <alignment horizontal="right" vertical="center" wrapText="1"/>
    </xf>
    <xf numFmtId="166" fontId="3" fillId="3" borderId="6" xfId="1" applyNumberFormat="1" applyFont="1" applyFill="1" applyBorder="1" applyAlignment="1">
      <alignment horizontal="right" vertical="top" wrapText="1"/>
    </xf>
    <xf numFmtId="164" fontId="2" fillId="3" borderId="16" xfId="1" applyNumberFormat="1" applyFont="1" applyFill="1" applyBorder="1" applyAlignment="1">
      <alignment horizontal="right" vertical="top" wrapText="1"/>
    </xf>
    <xf numFmtId="165" fontId="2" fillId="3" borderId="17" xfId="1" applyNumberFormat="1" applyFont="1" applyFill="1" applyBorder="1" applyAlignment="1">
      <alignment vertical="top" wrapText="1" readingOrder="1"/>
    </xf>
    <xf numFmtId="165" fontId="5" fillId="4" borderId="7" xfId="0" applyNumberFormat="1" applyFont="1" applyFill="1" applyBorder="1" applyAlignment="1">
      <alignment horizontal="center" vertical="top" wrapText="1" readingOrder="1"/>
    </xf>
    <xf numFmtId="0" fontId="2" fillId="4" borderId="12" xfId="0" applyFont="1" applyFill="1" applyBorder="1"/>
    <xf numFmtId="165" fontId="5" fillId="4" borderId="15" xfId="1" applyNumberFormat="1" applyFont="1" applyFill="1" applyBorder="1" applyAlignment="1">
      <alignment vertical="top" wrapText="1" readingOrder="1"/>
    </xf>
    <xf numFmtId="0" fontId="2" fillId="4" borderId="8" xfId="0" applyFont="1" applyFill="1" applyBorder="1" applyAlignment="1">
      <alignment horizontal="right" vertical="top" wrapText="1"/>
    </xf>
    <xf numFmtId="3" fontId="6" fillId="0" borderId="0" xfId="0" applyNumberFormat="1" applyFont="1"/>
    <xf numFmtId="3" fontId="7" fillId="0" borderId="0" xfId="0" applyNumberFormat="1" applyFont="1"/>
    <xf numFmtId="14" fontId="8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7" fillId="0" borderId="0" xfId="0" applyNumberFormat="1" applyFont="1" applyBorder="1"/>
    <xf numFmtId="3" fontId="7" fillId="0" borderId="0" xfId="0" applyNumberFormat="1" applyFont="1" applyBorder="1"/>
    <xf numFmtId="3" fontId="7" fillId="3" borderId="0" xfId="0" applyNumberFormat="1" applyFont="1" applyFill="1" applyBorder="1"/>
    <xf numFmtId="3" fontId="18" fillId="3" borderId="24" xfId="0" applyNumberFormat="1" applyFont="1" applyFill="1" applyBorder="1"/>
    <xf numFmtId="1" fontId="5" fillId="0" borderId="23" xfId="0" applyNumberFormat="1" applyFont="1" applyBorder="1"/>
    <xf numFmtId="3" fontId="3" fillId="0" borderId="23" xfId="0" applyNumberFormat="1" applyFont="1" applyBorder="1"/>
    <xf numFmtId="3" fontId="20" fillId="3" borderId="23" xfId="0" applyNumberFormat="1" applyFont="1" applyFill="1" applyBorder="1"/>
    <xf numFmtId="3" fontId="3" fillId="0" borderId="0" xfId="0" applyNumberFormat="1" applyFont="1" applyBorder="1"/>
    <xf numFmtId="3" fontId="2" fillId="5" borderId="18" xfId="0" applyNumberFormat="1" applyFont="1" applyFill="1" applyBorder="1"/>
    <xf numFmtId="3" fontId="2" fillId="5" borderId="19" xfId="0" applyNumberFormat="1" applyFont="1" applyFill="1" applyBorder="1"/>
    <xf numFmtId="3" fontId="20" fillId="3" borderId="24" xfId="0" applyNumberFormat="1" applyFont="1" applyFill="1" applyBorder="1"/>
    <xf numFmtId="3" fontId="2" fillId="0" borderId="0" xfId="0" applyNumberFormat="1" applyFont="1"/>
    <xf numFmtId="3" fontId="3" fillId="0" borderId="24" xfId="0" applyNumberFormat="1" applyFont="1" applyBorder="1"/>
    <xf numFmtId="3" fontId="2" fillId="0" borderId="22" xfId="0" applyNumberFormat="1" applyFont="1" applyBorder="1"/>
    <xf numFmtId="3" fontId="3" fillId="0" borderId="22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3" fontId="2" fillId="5" borderId="25" xfId="0" applyNumberFormat="1" applyFont="1" applyFill="1" applyBorder="1"/>
    <xf numFmtId="3" fontId="2" fillId="5" borderId="26" xfId="0" applyNumberFormat="1" applyFont="1" applyFill="1" applyBorder="1"/>
    <xf numFmtId="3" fontId="2" fillId="0" borderId="23" xfId="0" applyNumberFormat="1" applyFont="1" applyBorder="1"/>
    <xf numFmtId="167" fontId="2" fillId="0" borderId="23" xfId="0" applyNumberFormat="1" applyFont="1" applyBorder="1"/>
    <xf numFmtId="3" fontId="6" fillId="0" borderId="23" xfId="0" applyNumberFormat="1" applyFont="1" applyBorder="1"/>
    <xf numFmtId="3" fontId="2" fillId="0" borderId="19" xfId="0" applyNumberFormat="1" applyFont="1" applyBorder="1"/>
    <xf numFmtId="167" fontId="2" fillId="0" borderId="19" xfId="0" applyNumberFormat="1" applyFont="1" applyBorder="1"/>
    <xf numFmtId="3" fontId="6" fillId="0" borderId="19" xfId="0" applyNumberFormat="1" applyFont="1" applyBorder="1"/>
    <xf numFmtId="3" fontId="2" fillId="4" borderId="26" xfId="0" applyNumberFormat="1" applyFont="1" applyFill="1" applyBorder="1"/>
    <xf numFmtId="167" fontId="2" fillId="4" borderId="26" xfId="0" applyNumberFormat="1" applyFont="1" applyFill="1" applyBorder="1"/>
    <xf numFmtId="167" fontId="21" fillId="4" borderId="26" xfId="0" applyNumberFormat="1" applyFont="1" applyFill="1" applyBorder="1"/>
    <xf numFmtId="167" fontId="2" fillId="5" borderId="26" xfId="0" applyNumberFormat="1" applyFont="1" applyFill="1" applyBorder="1"/>
    <xf numFmtId="3" fontId="6" fillId="0" borderId="0" xfId="0" applyNumberFormat="1" applyFont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5" borderId="18" xfId="0" applyNumberFormat="1" applyFont="1" applyFill="1" applyBorder="1"/>
    <xf numFmtId="3" fontId="3" fillId="5" borderId="19" xfId="0" applyNumberFormat="1" applyFont="1" applyFill="1" applyBorder="1" applyAlignment="1">
      <alignment horizontal="center"/>
    </xf>
    <xf numFmtId="3" fontId="3" fillId="0" borderId="20" xfId="0" applyNumberFormat="1" applyFont="1" applyBorder="1"/>
    <xf numFmtId="3" fontId="3" fillId="3" borderId="21" xfId="0" applyNumberFormat="1" applyFont="1" applyFill="1" applyBorder="1"/>
    <xf numFmtId="3" fontId="3" fillId="3" borderId="23" xfId="0" applyNumberFormat="1" applyFont="1" applyFill="1" applyBorder="1"/>
    <xf numFmtId="3" fontId="3" fillId="0" borderId="22" xfId="0" applyNumberFormat="1" applyFont="1" applyBorder="1" applyAlignment="1">
      <alignment horizontal="right" wrapText="1"/>
    </xf>
    <xf numFmtId="3" fontId="3" fillId="3" borderId="0" xfId="0" applyNumberFormat="1" applyFont="1" applyFill="1" applyBorder="1"/>
    <xf numFmtId="3" fontId="6" fillId="6" borderId="23" xfId="0" applyNumberFormat="1" applyFont="1" applyFill="1" applyBorder="1"/>
    <xf numFmtId="3" fontId="3" fillId="6" borderId="23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readingOrder="1"/>
    </xf>
    <xf numFmtId="165" fontId="2" fillId="0" borderId="10" xfId="0" applyNumberFormat="1" applyFont="1" applyBorder="1" applyAlignment="1">
      <alignment horizontal="center" readingOrder="1"/>
    </xf>
    <xf numFmtId="165" fontId="2" fillId="0" borderId="11" xfId="0" applyNumberFormat="1" applyFont="1" applyBorder="1" applyAlignment="1">
      <alignment horizontal="center" readingOrder="1"/>
    </xf>
    <xf numFmtId="3" fontId="5" fillId="0" borderId="27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5" fillId="4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1"/>
  <sheetViews>
    <sheetView rightToLeft="1" tabSelected="1" topLeftCell="A22" zoomScaleNormal="100" zoomScaleSheetLayoutView="100" workbookViewId="0">
      <selection activeCell="D35" sqref="D35"/>
    </sheetView>
  </sheetViews>
  <sheetFormatPr defaultColWidth="8.6640625" defaultRowHeight="15.5"/>
  <cols>
    <col min="1" max="1" width="8.6640625" style="1"/>
    <col min="2" max="2" width="5.5" style="29" customWidth="1"/>
    <col min="3" max="3" width="43.4140625" style="1" customWidth="1"/>
    <col min="4" max="4" width="14" style="25" customWidth="1"/>
    <col min="5" max="5" width="33.4140625" style="1" customWidth="1"/>
    <col min="6" max="6" width="10" style="1" bestFit="1" customWidth="1"/>
    <col min="7" max="7" width="10.9140625" style="1" bestFit="1" customWidth="1"/>
    <col min="8" max="8" width="9.6640625" style="1" bestFit="1" customWidth="1"/>
    <col min="9" max="16384" width="8.6640625" style="1"/>
  </cols>
  <sheetData>
    <row r="1" spans="2:8" ht="16" thickBot="1">
      <c r="E1" s="2" t="s">
        <v>42</v>
      </c>
    </row>
    <row r="2" spans="2:8" ht="16.5" thickTop="1" thickBot="1">
      <c r="B2" s="101" t="s">
        <v>30</v>
      </c>
      <c r="C2" s="102"/>
      <c r="D2" s="102"/>
      <c r="E2" s="103"/>
    </row>
    <row r="3" spans="2:8" ht="16.5" thickTop="1" thickBot="1">
      <c r="B3" s="104" t="s">
        <v>10</v>
      </c>
      <c r="C3" s="105"/>
      <c r="D3" s="105"/>
      <c r="E3" s="106"/>
    </row>
    <row r="4" spans="2:8" ht="45" customHeight="1" thickTop="1">
      <c r="B4" s="32" t="s">
        <v>22</v>
      </c>
      <c r="C4" s="3" t="s">
        <v>0</v>
      </c>
      <c r="D4" s="4" t="s">
        <v>28</v>
      </c>
      <c r="E4" s="5" t="s">
        <v>4</v>
      </c>
    </row>
    <row r="5" spans="2:8" ht="14.75" customHeight="1">
      <c r="B5" s="30">
        <v>1</v>
      </c>
      <c r="C5" s="6" t="s">
        <v>9</v>
      </c>
      <c r="D5" s="7"/>
      <c r="E5" s="8"/>
    </row>
    <row r="6" spans="2:8" ht="21" customHeight="1">
      <c r="B6" s="31">
        <v>2</v>
      </c>
      <c r="C6" s="9" t="s">
        <v>13</v>
      </c>
      <c r="D6" s="10">
        <f>125068+126509+17117</f>
        <v>268694</v>
      </c>
      <c r="E6" s="11"/>
      <c r="H6" s="26"/>
    </row>
    <row r="7" spans="2:8" ht="20" customHeight="1">
      <c r="B7" s="31">
        <v>3</v>
      </c>
      <c r="C7" s="9" t="s">
        <v>14</v>
      </c>
      <c r="D7" s="10">
        <f>1172820+1357800+1409100+2520300+412208+611010</f>
        <v>7483238</v>
      </c>
      <c r="E7" s="11"/>
      <c r="F7" s="34"/>
    </row>
    <row r="8" spans="2:8">
      <c r="B8" s="30">
        <v>4</v>
      </c>
      <c r="C8" s="9" t="s">
        <v>16</v>
      </c>
      <c r="D8" s="10">
        <f>770436+779172+204787</f>
        <v>1754395</v>
      </c>
      <c r="E8" s="11"/>
    </row>
    <row r="9" spans="2:8">
      <c r="B9" s="30">
        <v>5</v>
      </c>
      <c r="C9" s="9" t="s">
        <v>18</v>
      </c>
      <c r="D9" s="10">
        <f>754868+1058191+192443</f>
        <v>2005502</v>
      </c>
      <c r="E9" s="11"/>
    </row>
    <row r="10" spans="2:8">
      <c r="B10" s="30">
        <v>6</v>
      </c>
      <c r="C10" s="9" t="s">
        <v>15</v>
      </c>
      <c r="D10" s="12">
        <f>711689+1136265+251549</f>
        <v>2099503</v>
      </c>
      <c r="E10" s="11"/>
    </row>
    <row r="11" spans="2:8">
      <c r="B11" s="30">
        <v>7</v>
      </c>
      <c r="C11" s="9" t="s">
        <v>20</v>
      </c>
      <c r="D11" s="12">
        <f>14379+20724+3572</f>
        <v>38675</v>
      </c>
      <c r="E11" s="11"/>
    </row>
    <row r="12" spans="2:8" ht="23" customHeight="1">
      <c r="B12" s="30">
        <v>8</v>
      </c>
      <c r="C12" s="9" t="s">
        <v>17</v>
      </c>
      <c r="D12" s="10">
        <v>2494115</v>
      </c>
      <c r="E12" s="13"/>
    </row>
    <row r="13" spans="2:8" ht="16.25" customHeight="1">
      <c r="B13" s="30">
        <v>9</v>
      </c>
      <c r="C13" s="9" t="s">
        <v>21</v>
      </c>
      <c r="D13" s="10">
        <f>35748+64047+38574+453213+6600+646186+37356</f>
        <v>1281724</v>
      </c>
      <c r="E13" s="14"/>
    </row>
    <row r="14" spans="2:8">
      <c r="B14" s="30">
        <v>10</v>
      </c>
      <c r="C14" s="9" t="s">
        <v>2</v>
      </c>
      <c r="D14" s="10">
        <v>0</v>
      </c>
      <c r="E14" s="44"/>
      <c r="F14" s="45"/>
    </row>
    <row r="15" spans="2:8">
      <c r="B15" s="30">
        <v>11</v>
      </c>
      <c r="C15" s="9" t="s">
        <v>3</v>
      </c>
      <c r="D15" s="10">
        <f>83742+188065+84136</f>
        <v>355943</v>
      </c>
      <c r="E15" s="27"/>
    </row>
    <row r="16" spans="2:8">
      <c r="B16" s="30">
        <v>12</v>
      </c>
      <c r="C16" s="9" t="s">
        <v>11</v>
      </c>
      <c r="D16" s="10">
        <f>876409+1549843+284299</f>
        <v>2710551</v>
      </c>
      <c r="E16" s="22"/>
    </row>
    <row r="17" spans="2:7">
      <c r="B17" s="30">
        <v>13</v>
      </c>
      <c r="C17" s="9" t="s">
        <v>12</v>
      </c>
      <c r="D17" s="10">
        <f>527400+567923+198400</f>
        <v>1293723</v>
      </c>
      <c r="E17" s="11"/>
    </row>
    <row r="18" spans="2:7">
      <c r="B18" s="30">
        <v>14</v>
      </c>
      <c r="C18" s="15" t="s">
        <v>1</v>
      </c>
      <c r="D18" s="16">
        <f>SUM(D6:D17)</f>
        <v>21786063</v>
      </c>
      <c r="E18" s="17"/>
    </row>
    <row r="19" spans="2:7">
      <c r="B19" s="30">
        <v>15</v>
      </c>
      <c r="C19" s="36"/>
      <c r="D19" s="10"/>
      <c r="E19" s="17"/>
    </row>
    <row r="20" spans="2:7">
      <c r="B20" s="30">
        <v>16</v>
      </c>
      <c r="C20" s="36"/>
      <c r="D20" s="10"/>
      <c r="E20" s="17"/>
    </row>
    <row r="21" spans="2:7">
      <c r="B21" s="30">
        <v>17</v>
      </c>
      <c r="C21" s="15" t="s">
        <v>36</v>
      </c>
      <c r="D21" s="16">
        <f>3032117-648000-187425-150000</f>
        <v>2046692</v>
      </c>
      <c r="E21" s="17" t="s">
        <v>37</v>
      </c>
    </row>
    <row r="22" spans="2:7" ht="35" customHeight="1">
      <c r="B22" s="30">
        <v>18</v>
      </c>
      <c r="C22" s="35" t="s">
        <v>34</v>
      </c>
      <c r="D22" s="39">
        <v>90000</v>
      </c>
      <c r="E22" s="18" t="s">
        <v>41</v>
      </c>
    </row>
    <row r="23" spans="2:7" ht="15" customHeight="1">
      <c r="B23" s="30">
        <v>19</v>
      </c>
      <c r="C23" s="46" t="s">
        <v>26</v>
      </c>
      <c r="D23" s="39"/>
      <c r="E23" s="18" t="s">
        <v>31</v>
      </c>
    </row>
    <row r="24" spans="2:7" ht="18" customHeight="1">
      <c r="B24" s="30">
        <v>20</v>
      </c>
      <c r="C24" s="35" t="s">
        <v>27</v>
      </c>
      <c r="D24" s="39">
        <v>110000</v>
      </c>
      <c r="E24" s="17"/>
      <c r="G24" s="40"/>
    </row>
    <row r="25" spans="2:7" ht="18" customHeight="1">
      <c r="B25" s="30">
        <v>21</v>
      </c>
      <c r="C25" s="35" t="s">
        <v>32</v>
      </c>
      <c r="D25" s="39">
        <f>200000+200000</f>
        <v>400000</v>
      </c>
      <c r="E25" s="17" t="s">
        <v>38</v>
      </c>
      <c r="G25" s="40"/>
    </row>
    <row r="26" spans="2:7" ht="18" customHeight="1">
      <c r="B26" s="30">
        <v>22</v>
      </c>
      <c r="C26" s="35"/>
      <c r="D26" s="39"/>
      <c r="E26" s="17"/>
      <c r="G26" s="40"/>
    </row>
    <row r="27" spans="2:7">
      <c r="B27" s="30">
        <v>23</v>
      </c>
      <c r="C27" s="19" t="s">
        <v>8</v>
      </c>
      <c r="D27" s="12"/>
      <c r="E27" s="18"/>
    </row>
    <row r="28" spans="2:7">
      <c r="B28" s="30">
        <v>24</v>
      </c>
      <c r="C28" s="9" t="s">
        <v>5</v>
      </c>
      <c r="D28" s="10">
        <f>10%*(D21+D22+D23+D24+D18)</f>
        <v>2403275.5</v>
      </c>
      <c r="E28" s="11"/>
    </row>
    <row r="29" spans="2:7">
      <c r="B29" s="30">
        <v>25</v>
      </c>
      <c r="C29" s="20" t="s">
        <v>35</v>
      </c>
      <c r="D29" s="38">
        <f>12%*(D22+D23+D24+D21+D18)</f>
        <v>2883930.6</v>
      </c>
      <c r="E29" s="11"/>
    </row>
    <row r="30" spans="2:7">
      <c r="B30" s="30">
        <v>26</v>
      </c>
      <c r="C30" s="37" t="s">
        <v>6</v>
      </c>
      <c r="D30" s="16">
        <f>D18+D21+D22+D23+D24+D25+D28+D29</f>
        <v>29719961.100000001</v>
      </c>
      <c r="E30" s="47"/>
    </row>
    <row r="31" spans="2:7" ht="24" customHeight="1">
      <c r="B31" s="30">
        <v>27</v>
      </c>
      <c r="C31" s="21" t="s">
        <v>19</v>
      </c>
      <c r="D31" s="10">
        <f>0.17*D30</f>
        <v>5052393.387000001</v>
      </c>
      <c r="E31" s="22"/>
    </row>
    <row r="32" spans="2:7" ht="16" thickBot="1">
      <c r="B32" s="30">
        <v>28</v>
      </c>
      <c r="C32" s="23" t="s">
        <v>7</v>
      </c>
      <c r="D32" s="42">
        <f>+D30+D31</f>
        <v>34772354.487000003</v>
      </c>
      <c r="E32" s="24"/>
    </row>
    <row r="33" spans="2:5" ht="18.5" thickBot="1">
      <c r="B33" s="30">
        <v>29</v>
      </c>
      <c r="C33" s="51" t="s">
        <v>39</v>
      </c>
      <c r="D33" s="52">
        <f>D32/82</f>
        <v>424053.10350000003</v>
      </c>
      <c r="E33" s="48"/>
    </row>
    <row r="34" spans="2:5">
      <c r="B34" s="30">
        <v>30</v>
      </c>
      <c r="C34" s="41"/>
      <c r="D34" s="49"/>
      <c r="E34" s="43"/>
    </row>
    <row r="35" spans="2:5">
      <c r="B35" s="30">
        <v>31</v>
      </c>
      <c r="C35" s="28" t="s">
        <v>25</v>
      </c>
      <c r="D35" s="42">
        <f>-68200*82</f>
        <v>-5592400</v>
      </c>
      <c r="E35" s="43"/>
    </row>
    <row r="36" spans="2:5">
      <c r="B36" s="30">
        <v>32</v>
      </c>
      <c r="C36" s="23" t="s">
        <v>7</v>
      </c>
      <c r="D36" s="16">
        <f>D32+D35</f>
        <v>29179954.487000003</v>
      </c>
      <c r="E36" s="43"/>
    </row>
    <row r="37" spans="2:5" ht="31.5" thickBot="1">
      <c r="B37" s="30">
        <v>33</v>
      </c>
      <c r="C37" s="53" t="s">
        <v>40</v>
      </c>
      <c r="D37" s="50">
        <f>D36/82</f>
        <v>355853.10350000003</v>
      </c>
      <c r="E37" s="33"/>
    </row>
    <row r="38" spans="2:5" ht="16" thickTop="1">
      <c r="B38" s="29" t="s">
        <v>23</v>
      </c>
    </row>
    <row r="39" spans="2:5">
      <c r="C39" s="1" t="s">
        <v>24</v>
      </c>
    </row>
    <row r="40" spans="2:5">
      <c r="C40" s="1" t="s">
        <v>29</v>
      </c>
    </row>
    <row r="41" spans="2:5">
      <c r="C41" s="1" t="s">
        <v>33</v>
      </c>
    </row>
  </sheetData>
  <mergeCells count="2">
    <mergeCell ref="B2:E2"/>
    <mergeCell ref="B3:E3"/>
  </mergeCells>
  <pageMargins left="0.70866141732283472" right="0.70866141732283472" top="0.74803149606299213" bottom="1.3385826771653544" header="0.31496062992125984" footer="0.31496062992125984"/>
  <pageSetup paperSize="9" scale="75" orientation="portrait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rightToLeft="1" topLeftCell="A48" workbookViewId="0">
      <selection activeCell="D54" sqref="D54"/>
    </sheetView>
  </sheetViews>
  <sheetFormatPr defaultRowHeight="14"/>
  <cols>
    <col min="1" max="1" width="11.83203125" customWidth="1"/>
    <col min="2" max="2" width="26" customWidth="1"/>
    <col min="3" max="3" width="13.9140625" customWidth="1"/>
    <col min="4" max="4" width="14.75" customWidth="1"/>
    <col min="5" max="5" width="12.33203125" customWidth="1"/>
    <col min="6" max="6" width="16.08203125" customWidth="1"/>
    <col min="7" max="7" width="11.83203125" customWidth="1"/>
  </cols>
  <sheetData>
    <row r="1" spans="1:7" ht="18">
      <c r="A1" s="54"/>
      <c r="B1" s="26"/>
      <c r="C1" s="26"/>
      <c r="D1" s="26"/>
      <c r="E1" s="55"/>
      <c r="F1" s="56">
        <v>42872</v>
      </c>
      <c r="G1" s="54"/>
    </row>
    <row r="2" spans="1:7" ht="23">
      <c r="A2" s="57"/>
      <c r="B2" s="58" t="s">
        <v>85</v>
      </c>
      <c r="C2" s="116" t="s">
        <v>86</v>
      </c>
      <c r="D2" s="116"/>
      <c r="E2" s="59"/>
      <c r="F2" s="60"/>
      <c r="G2" s="57"/>
    </row>
    <row r="3" spans="1:7" ht="20.5">
      <c r="A3" s="57"/>
      <c r="B3" s="117" t="s">
        <v>93</v>
      </c>
      <c r="C3" s="117"/>
      <c r="D3" s="117"/>
      <c r="E3" s="117"/>
      <c r="F3" s="117"/>
      <c r="G3" s="57"/>
    </row>
    <row r="4" spans="1:7" ht="20.5">
      <c r="A4" s="118" t="s">
        <v>92</v>
      </c>
      <c r="B4" s="118"/>
      <c r="C4" s="118"/>
      <c r="D4" s="118"/>
      <c r="E4" s="118"/>
      <c r="F4" s="118"/>
      <c r="G4" s="118"/>
    </row>
    <row r="5" spans="1:7" ht="20.5">
      <c r="A5" s="57"/>
      <c r="B5" s="119" t="s">
        <v>87</v>
      </c>
      <c r="C5" s="119"/>
      <c r="D5" s="119"/>
      <c r="E5" s="119"/>
      <c r="F5" s="119"/>
      <c r="G5" s="57"/>
    </row>
    <row r="6" spans="1:7" ht="20.5">
      <c r="A6" s="57"/>
      <c r="B6" s="120"/>
      <c r="C6" s="120"/>
      <c r="D6" s="120"/>
      <c r="E6" s="120"/>
      <c r="F6" s="120"/>
      <c r="G6" s="57"/>
    </row>
    <row r="7" spans="1:7" ht="20.5">
      <c r="A7" s="57"/>
      <c r="B7" s="61" t="s">
        <v>43</v>
      </c>
      <c r="C7" s="62"/>
      <c r="D7" s="55"/>
      <c r="E7" s="55"/>
      <c r="F7" s="57"/>
      <c r="G7" s="57"/>
    </row>
    <row r="8" spans="1:7" ht="18" thickBot="1">
      <c r="A8" s="54"/>
      <c r="B8" s="92" t="s">
        <v>44</v>
      </c>
      <c r="C8" s="93" t="s">
        <v>45</v>
      </c>
      <c r="D8" s="93" t="s">
        <v>46</v>
      </c>
      <c r="E8" s="93" t="s">
        <v>47</v>
      </c>
      <c r="F8" s="54"/>
      <c r="G8" s="57"/>
    </row>
    <row r="9" spans="1:7" ht="18" thickTop="1">
      <c r="A9" s="54"/>
      <c r="B9" s="94" t="s">
        <v>48</v>
      </c>
      <c r="C9" s="95">
        <f>E9+D9</f>
        <v>16225454</v>
      </c>
      <c r="D9" s="95">
        <f>268694+7483238+1754395+2005502+2099503+38675+1281724+1293723</f>
        <v>16225454</v>
      </c>
      <c r="E9" s="95"/>
      <c r="F9" s="54"/>
      <c r="G9" s="57"/>
    </row>
    <row r="10" spans="1:7" ht="17.5">
      <c r="A10" s="54"/>
      <c r="B10" s="75" t="s">
        <v>49</v>
      </c>
      <c r="C10" s="95">
        <f t="shared" ref="C10:C15" si="0">E10+D10</f>
        <v>355943</v>
      </c>
      <c r="D10" s="96">
        <v>355943</v>
      </c>
      <c r="E10" s="96"/>
      <c r="F10" s="54"/>
      <c r="G10" s="57"/>
    </row>
    <row r="11" spans="1:7" ht="17.5">
      <c r="A11" s="54"/>
      <c r="B11" s="75" t="s">
        <v>50</v>
      </c>
      <c r="C11" s="95">
        <f t="shared" si="0"/>
        <v>2494115</v>
      </c>
      <c r="D11" s="96"/>
      <c r="E11" s="96">
        <v>2494115</v>
      </c>
      <c r="F11" s="54"/>
      <c r="G11" s="57"/>
    </row>
    <row r="12" spans="1:7" ht="17.5">
      <c r="A12" s="54"/>
      <c r="B12" s="75" t="s">
        <v>51</v>
      </c>
      <c r="C12" s="95">
        <f t="shared" si="0"/>
        <v>2710551</v>
      </c>
      <c r="D12" s="96">
        <v>2710551</v>
      </c>
      <c r="E12" s="96"/>
      <c r="F12" s="54"/>
      <c r="G12" s="57"/>
    </row>
    <row r="13" spans="1:7" ht="17.5">
      <c r="A13" s="54"/>
      <c r="B13" s="75" t="s">
        <v>88</v>
      </c>
      <c r="C13" s="95">
        <f t="shared" si="0"/>
        <v>90000</v>
      </c>
      <c r="D13" s="96">
        <v>90000</v>
      </c>
      <c r="E13" s="96"/>
      <c r="F13" s="54"/>
      <c r="G13" s="57"/>
    </row>
    <row r="14" spans="1:7" ht="17.5">
      <c r="A14" s="54"/>
      <c r="B14" s="97" t="s">
        <v>89</v>
      </c>
      <c r="C14" s="95">
        <f t="shared" si="0"/>
        <v>110000</v>
      </c>
      <c r="D14" s="96">
        <v>110000</v>
      </c>
      <c r="E14" s="96"/>
      <c r="F14" s="54"/>
      <c r="G14" s="57"/>
    </row>
    <row r="15" spans="1:7" ht="17.5">
      <c r="A15" s="54"/>
      <c r="B15" s="97" t="s">
        <v>90</v>
      </c>
      <c r="C15" s="95">
        <f t="shared" si="0"/>
        <v>400000</v>
      </c>
      <c r="D15" s="96">
        <v>400000</v>
      </c>
      <c r="E15" s="96"/>
      <c r="F15" s="54"/>
      <c r="G15" s="57"/>
    </row>
    <row r="16" spans="1:7" ht="17.5">
      <c r="A16" s="54"/>
      <c r="B16" s="75" t="s">
        <v>52</v>
      </c>
      <c r="C16" s="96">
        <f>SUM(C9:C15)</f>
        <v>22386063</v>
      </c>
      <c r="D16" s="96">
        <f>SUM(D9:D15)</f>
        <v>19891948</v>
      </c>
      <c r="E16" s="96">
        <f>SUM(E9:E14)</f>
        <v>2494115</v>
      </c>
      <c r="F16" s="54"/>
      <c r="G16" s="57"/>
    </row>
    <row r="17" spans="1:7" ht="17.5">
      <c r="A17" s="54"/>
      <c r="B17" s="75" t="s">
        <v>53</v>
      </c>
      <c r="C17" s="96">
        <f>C16*0.1</f>
        <v>2238606.3000000003</v>
      </c>
      <c r="D17" s="96">
        <f>D16*0.1</f>
        <v>1989194.8</v>
      </c>
      <c r="E17" s="96">
        <f>E16*0.1</f>
        <v>249411.5</v>
      </c>
      <c r="F17" s="54"/>
      <c r="G17" s="57"/>
    </row>
    <row r="18" spans="1:7" ht="17.5">
      <c r="A18" s="54"/>
      <c r="B18" s="75" t="s">
        <v>54</v>
      </c>
      <c r="C18" s="96">
        <f>C16+C17</f>
        <v>24624669.300000001</v>
      </c>
      <c r="D18" s="96">
        <f>D16+D17</f>
        <v>21881142.800000001</v>
      </c>
      <c r="E18" s="96">
        <f>E16+E17</f>
        <v>2743526.5</v>
      </c>
      <c r="F18" s="54"/>
      <c r="G18" s="57"/>
    </row>
    <row r="19" spans="1:7" ht="17.5">
      <c r="A19" s="54"/>
      <c r="B19" s="75" t="s">
        <v>55</v>
      </c>
      <c r="C19" s="96">
        <f>C18*0.12</f>
        <v>2954960.3160000001</v>
      </c>
      <c r="D19" s="96">
        <f>D18*0.12</f>
        <v>2625737.1359999999</v>
      </c>
      <c r="E19" s="96">
        <f>E18*0.12</f>
        <v>329223.18</v>
      </c>
      <c r="F19" s="54"/>
      <c r="G19" s="57"/>
    </row>
    <row r="20" spans="1:7" ht="17.5">
      <c r="A20" s="54"/>
      <c r="B20" s="75" t="s">
        <v>54</v>
      </c>
      <c r="C20" s="96">
        <f>C18+C19</f>
        <v>27579629.616</v>
      </c>
      <c r="D20" s="96">
        <f>D18+D19</f>
        <v>24506879.936000001</v>
      </c>
      <c r="E20" s="96">
        <f>E18+E19</f>
        <v>3072749.68</v>
      </c>
      <c r="F20" s="54"/>
      <c r="G20" s="57"/>
    </row>
    <row r="21" spans="1:7" ht="17.5">
      <c r="A21" s="54"/>
      <c r="B21" s="75" t="s">
        <v>56</v>
      </c>
      <c r="C21" s="96">
        <f>C20*0.17</f>
        <v>4688537.0347200008</v>
      </c>
      <c r="D21" s="96">
        <f>D20*0.17</f>
        <v>4166169.5891200006</v>
      </c>
      <c r="E21" s="96">
        <f>E20*0.17</f>
        <v>522367.44560000009</v>
      </c>
      <c r="F21" s="54"/>
      <c r="G21" s="57"/>
    </row>
    <row r="22" spans="1:7" ht="17.5">
      <c r="A22" s="54"/>
      <c r="B22" s="75" t="s">
        <v>54</v>
      </c>
      <c r="C22" s="96">
        <f>C20+C21</f>
        <v>32268166.65072</v>
      </c>
      <c r="D22" s="96">
        <f>D20+D21</f>
        <v>28673049.525120001</v>
      </c>
      <c r="E22" s="96">
        <f>E20+E21</f>
        <v>3595117.1256000004</v>
      </c>
      <c r="F22" s="54"/>
      <c r="G22" s="57"/>
    </row>
    <row r="23" spans="1:7" ht="18" thickBot="1">
      <c r="A23" s="54"/>
      <c r="B23" s="69" t="s">
        <v>57</v>
      </c>
      <c r="C23" s="70">
        <f>C22/82</f>
        <v>393514.22744780488</v>
      </c>
      <c r="D23" s="70">
        <f>D22/23</f>
        <v>1246654.3271791304</v>
      </c>
      <c r="E23" s="70">
        <f>E22/23</f>
        <v>156309.44024347828</v>
      </c>
      <c r="F23" s="54"/>
      <c r="G23" s="57"/>
    </row>
    <row r="24" spans="1:7" ht="18" thickTop="1">
      <c r="A24" s="54"/>
      <c r="B24" s="54"/>
      <c r="C24" s="98"/>
      <c r="D24" s="68"/>
      <c r="E24" s="26"/>
      <c r="F24" s="54"/>
      <c r="G24" s="57"/>
    </row>
    <row r="25" spans="1:7" ht="17.5">
      <c r="A25" s="54"/>
      <c r="B25" s="75" t="s">
        <v>58</v>
      </c>
      <c r="C25" s="96">
        <f>C23</f>
        <v>393514.22744780488</v>
      </c>
      <c r="D25" s="68"/>
      <c r="E25" s="68"/>
      <c r="F25" s="54"/>
      <c r="G25" s="57"/>
    </row>
    <row r="26" spans="1:7" ht="17.5">
      <c r="A26" s="54"/>
      <c r="B26" s="99" t="s">
        <v>91</v>
      </c>
      <c r="C26" s="100">
        <f>C25*82</f>
        <v>32268166.65072</v>
      </c>
      <c r="D26" s="68"/>
      <c r="E26" s="26"/>
      <c r="F26" s="54"/>
      <c r="G26" s="57"/>
    </row>
    <row r="27" spans="1:7" ht="18">
      <c r="A27" s="57"/>
      <c r="B27" s="57"/>
      <c r="C27" s="63"/>
      <c r="D27" s="62"/>
      <c r="E27" s="55"/>
      <c r="F27" s="57"/>
      <c r="G27" s="57"/>
    </row>
    <row r="28" spans="1:7" ht="20.5">
      <c r="A28" s="57"/>
      <c r="B28" s="61" t="s">
        <v>59</v>
      </c>
      <c r="C28" s="64"/>
      <c r="D28" s="62"/>
      <c r="E28" s="55"/>
      <c r="F28" s="57"/>
      <c r="G28" s="57"/>
    </row>
    <row r="29" spans="1:7" ht="17.5">
      <c r="A29" s="57"/>
      <c r="B29" s="66" t="s">
        <v>60</v>
      </c>
      <c r="C29" s="67">
        <v>2046692</v>
      </c>
      <c r="D29" s="68"/>
      <c r="E29" s="26"/>
      <c r="F29" s="54"/>
      <c r="G29" s="54"/>
    </row>
    <row r="30" spans="1:7" ht="17.5">
      <c r="A30" s="57"/>
      <c r="B30" s="66" t="s">
        <v>61</v>
      </c>
      <c r="C30" s="67">
        <f>C29</f>
        <v>2046692</v>
      </c>
      <c r="D30" s="68"/>
      <c r="E30" s="26"/>
      <c r="F30" s="54"/>
      <c r="G30" s="54"/>
    </row>
    <row r="31" spans="1:7" ht="17.5">
      <c r="A31" s="57"/>
      <c r="B31" s="66" t="s">
        <v>53</v>
      </c>
      <c r="C31" s="67">
        <f>C30*0.1</f>
        <v>204669.2</v>
      </c>
      <c r="D31" s="68"/>
      <c r="E31" s="26"/>
      <c r="F31" s="54"/>
      <c r="G31" s="54"/>
    </row>
    <row r="32" spans="1:7" ht="17.5">
      <c r="A32" s="57"/>
      <c r="B32" s="66" t="s">
        <v>54</v>
      </c>
      <c r="C32" s="67">
        <f>C30+C31</f>
        <v>2251361.2000000002</v>
      </c>
      <c r="D32" s="68"/>
      <c r="E32" s="26"/>
      <c r="F32" s="54"/>
      <c r="G32" s="54"/>
    </row>
    <row r="33" spans="1:7" ht="17.5">
      <c r="A33" s="57"/>
      <c r="B33" s="66" t="s">
        <v>55</v>
      </c>
      <c r="C33" s="67">
        <f>C32*0.12</f>
        <v>270163.34400000004</v>
      </c>
      <c r="D33" s="68"/>
      <c r="E33" s="26"/>
      <c r="F33" s="54"/>
      <c r="G33" s="54"/>
    </row>
    <row r="34" spans="1:7" ht="17.5">
      <c r="A34" s="57"/>
      <c r="B34" s="66" t="s">
        <v>54</v>
      </c>
      <c r="C34" s="67">
        <f>C32+C33</f>
        <v>2521524.5440000002</v>
      </c>
      <c r="D34" s="68"/>
      <c r="E34" s="26"/>
      <c r="F34" s="54"/>
      <c r="G34" s="54"/>
    </row>
    <row r="35" spans="1:7" ht="17.5">
      <c r="A35" s="57"/>
      <c r="B35" s="66" t="s">
        <v>56</v>
      </c>
      <c r="C35" s="67">
        <f>C34*0.17</f>
        <v>428659.17248000007</v>
      </c>
      <c r="D35" s="68"/>
      <c r="E35" s="26"/>
      <c r="F35" s="54"/>
      <c r="G35" s="54"/>
    </row>
    <row r="36" spans="1:7" ht="17.5">
      <c r="A36" s="57"/>
      <c r="B36" s="66" t="s">
        <v>52</v>
      </c>
      <c r="C36" s="67">
        <f>C34+C35</f>
        <v>2950183.7164800004</v>
      </c>
      <c r="D36" s="68"/>
      <c r="E36" s="26"/>
      <c r="F36" s="54"/>
      <c r="G36" s="54"/>
    </row>
    <row r="37" spans="1:7" ht="18" thickBot="1">
      <c r="A37" s="57"/>
      <c r="B37" s="69" t="s">
        <v>62</v>
      </c>
      <c r="C37" s="70">
        <f>C36/82</f>
        <v>35977.850200975612</v>
      </c>
      <c r="D37" s="68"/>
      <c r="E37" s="26"/>
      <c r="F37" s="54"/>
      <c r="G37" s="54"/>
    </row>
    <row r="38" spans="1:7" ht="18" thickTop="1">
      <c r="A38" s="57"/>
      <c r="B38" s="68"/>
      <c r="C38" s="71"/>
      <c r="D38" s="68"/>
      <c r="E38" s="26"/>
      <c r="F38" s="54"/>
      <c r="G38" s="54"/>
    </row>
    <row r="39" spans="1:7" ht="17.5">
      <c r="A39" s="57"/>
      <c r="B39" s="72" t="s">
        <v>63</v>
      </c>
      <c r="C39" s="73"/>
      <c r="D39" s="68"/>
      <c r="E39" s="26"/>
      <c r="F39" s="54"/>
      <c r="G39" s="54"/>
    </row>
    <row r="40" spans="1:7" ht="17.5">
      <c r="A40" s="57"/>
      <c r="B40" s="74"/>
      <c r="C40" s="66" t="s">
        <v>64</v>
      </c>
      <c r="D40" s="66" t="s">
        <v>94</v>
      </c>
      <c r="E40" s="26"/>
      <c r="F40" s="54"/>
      <c r="G40" s="54"/>
    </row>
    <row r="41" spans="1:7" ht="17.5">
      <c r="A41" s="57"/>
      <c r="B41" s="75" t="s">
        <v>48</v>
      </c>
      <c r="C41" s="66">
        <v>0</v>
      </c>
      <c r="D41" s="66">
        <f>C41*0.5</f>
        <v>0</v>
      </c>
      <c r="E41" s="26"/>
      <c r="F41" s="54"/>
      <c r="G41" s="54"/>
    </row>
    <row r="42" spans="1:7" ht="17.5">
      <c r="A42" s="57"/>
      <c r="B42" s="75" t="s">
        <v>51</v>
      </c>
      <c r="C42" s="66">
        <v>0</v>
      </c>
      <c r="D42" s="66">
        <f>C42*0.5</f>
        <v>0</v>
      </c>
      <c r="E42" s="26"/>
      <c r="F42" s="54"/>
      <c r="G42" s="54"/>
    </row>
    <row r="43" spans="1:7" ht="17.5">
      <c r="A43" s="57"/>
      <c r="B43" s="75" t="s">
        <v>54</v>
      </c>
      <c r="C43" s="66">
        <f>C41+C42</f>
        <v>0</v>
      </c>
      <c r="D43" s="66">
        <f>D41+D42</f>
        <v>0</v>
      </c>
      <c r="E43" s="26"/>
      <c r="F43" s="54"/>
      <c r="G43" s="54"/>
    </row>
    <row r="44" spans="1:7" ht="17.5">
      <c r="A44" s="57"/>
      <c r="B44" s="75" t="s">
        <v>65</v>
      </c>
      <c r="C44" s="66">
        <f>C43*0.1</f>
        <v>0</v>
      </c>
      <c r="D44" s="66">
        <f>D43*0.1</f>
        <v>0</v>
      </c>
      <c r="E44" s="26"/>
      <c r="F44" s="54"/>
      <c r="G44" s="54"/>
    </row>
    <row r="45" spans="1:7" ht="17.5">
      <c r="A45" s="57"/>
      <c r="B45" s="75" t="s">
        <v>61</v>
      </c>
      <c r="C45" s="66">
        <f>C43+C44</f>
        <v>0</v>
      </c>
      <c r="D45" s="66">
        <f>D43+D44</f>
        <v>0</v>
      </c>
      <c r="E45" s="26"/>
      <c r="F45" s="54"/>
      <c r="G45" s="54"/>
    </row>
    <row r="46" spans="1:7" ht="17.5">
      <c r="A46" s="57"/>
      <c r="B46" s="75" t="s">
        <v>66</v>
      </c>
      <c r="C46" s="66">
        <f>C45*0.12</f>
        <v>0</v>
      </c>
      <c r="D46" s="66">
        <f>D45*0.12</f>
        <v>0</v>
      </c>
      <c r="E46" s="26"/>
      <c r="F46" s="54"/>
      <c r="G46" s="54"/>
    </row>
    <row r="47" spans="1:7" ht="17.5">
      <c r="A47" s="57"/>
      <c r="B47" s="75" t="s">
        <v>54</v>
      </c>
      <c r="C47" s="66">
        <f>C45+C46</f>
        <v>0</v>
      </c>
      <c r="D47" s="66">
        <f>D45+D46</f>
        <v>0</v>
      </c>
      <c r="E47" s="26"/>
      <c r="F47" s="54"/>
      <c r="G47" s="54"/>
    </row>
    <row r="48" spans="1:7" ht="17.5">
      <c r="A48" s="57"/>
      <c r="B48" s="75" t="s">
        <v>56</v>
      </c>
      <c r="C48" s="66">
        <f>C47*0.17</f>
        <v>0</v>
      </c>
      <c r="D48" s="66">
        <f>D47*0.17</f>
        <v>0</v>
      </c>
      <c r="E48" s="26"/>
      <c r="F48" s="54"/>
      <c r="G48" s="54"/>
    </row>
    <row r="49" spans="1:7" ht="18" thickBot="1">
      <c r="A49" s="57"/>
      <c r="B49" s="76" t="s">
        <v>52</v>
      </c>
      <c r="C49" s="77">
        <f>C47+C48</f>
        <v>0</v>
      </c>
      <c r="D49" s="77">
        <f>D47+D48</f>
        <v>0</v>
      </c>
      <c r="E49" s="26"/>
      <c r="F49" s="54"/>
      <c r="G49" s="54"/>
    </row>
    <row r="50" spans="1:7" ht="18.5" thickTop="1" thickBot="1">
      <c r="A50" s="57"/>
      <c r="B50" s="78" t="s">
        <v>62</v>
      </c>
      <c r="C50" s="79">
        <f>C49/23</f>
        <v>0</v>
      </c>
      <c r="D50" s="79">
        <f>D49/23</f>
        <v>0</v>
      </c>
      <c r="E50" s="72"/>
      <c r="F50" s="54"/>
      <c r="G50" s="54"/>
    </row>
    <row r="51" spans="1:7" ht="18" thickTop="1">
      <c r="A51" s="57"/>
      <c r="B51" s="72" t="s">
        <v>67</v>
      </c>
      <c r="C51" s="72"/>
      <c r="D51" s="72"/>
      <c r="E51" s="72"/>
      <c r="F51" s="54"/>
      <c r="G51" s="54"/>
    </row>
    <row r="52" spans="1:7" ht="17.5">
      <c r="A52" s="57"/>
      <c r="B52" s="80" t="s">
        <v>68</v>
      </c>
      <c r="C52" s="80" t="s">
        <v>69</v>
      </c>
      <c r="D52" s="80" t="s">
        <v>70</v>
      </c>
      <c r="E52" s="80" t="s">
        <v>71</v>
      </c>
      <c r="F52" s="80" t="s">
        <v>72</v>
      </c>
      <c r="G52" s="54"/>
    </row>
    <row r="53" spans="1:7" ht="17.5">
      <c r="A53" s="57"/>
      <c r="B53" s="80" t="s">
        <v>73</v>
      </c>
      <c r="C53" s="81">
        <f>C23</f>
        <v>393514.22744780488</v>
      </c>
      <c r="D53" s="81">
        <v>68000</v>
      </c>
      <c r="E53" s="81"/>
      <c r="F53" s="82"/>
      <c r="G53" s="54"/>
    </row>
    <row r="54" spans="1:7" ht="17.5">
      <c r="A54" s="57"/>
      <c r="B54" s="80" t="s">
        <v>74</v>
      </c>
      <c r="C54" s="81"/>
      <c r="D54" s="81"/>
      <c r="E54" s="81">
        <f>C37</f>
        <v>35977.850200975612</v>
      </c>
      <c r="F54" s="82"/>
      <c r="G54" s="54"/>
    </row>
    <row r="55" spans="1:7" ht="18" thickBot="1">
      <c r="A55" s="57"/>
      <c r="B55" s="83" t="s">
        <v>75</v>
      </c>
      <c r="C55" s="84">
        <f>C50</f>
        <v>0</v>
      </c>
      <c r="D55" s="84"/>
      <c r="E55" s="84"/>
      <c r="F55" s="85"/>
      <c r="G55" s="54"/>
    </row>
    <row r="56" spans="1:7" ht="18.5" thickTop="1" thickBot="1">
      <c r="A56" s="57"/>
      <c r="B56" s="86" t="s">
        <v>76</v>
      </c>
      <c r="C56" s="87">
        <f>C53+C55</f>
        <v>393514.22744780488</v>
      </c>
      <c r="D56" s="87">
        <f>D53</f>
        <v>68000</v>
      </c>
      <c r="E56" s="87">
        <f>C56-D56</f>
        <v>325514.22744780488</v>
      </c>
      <c r="F56" s="88">
        <f>E56+E54</f>
        <v>361492.07764878048</v>
      </c>
      <c r="G56" s="54"/>
    </row>
    <row r="57" spans="1:7" ht="18" thickTop="1">
      <c r="A57" s="57"/>
      <c r="B57" s="54"/>
      <c r="C57" s="54"/>
      <c r="D57" s="54"/>
      <c r="E57" s="54"/>
      <c r="F57" s="54"/>
      <c r="G57" s="54"/>
    </row>
    <row r="58" spans="1:7" ht="18" thickBot="1">
      <c r="A58" s="57"/>
      <c r="B58" s="89"/>
      <c r="C58" s="89"/>
      <c r="D58" s="89"/>
      <c r="E58" s="89">
        <f>SUM(E54:E56)</f>
        <v>361492.07764878048</v>
      </c>
      <c r="F58" s="89"/>
      <c r="G58" s="54"/>
    </row>
    <row r="59" spans="1:7" ht="18" thickTop="1">
      <c r="A59" s="57"/>
      <c r="B59" s="54"/>
      <c r="C59" s="54"/>
      <c r="D59" s="90"/>
      <c r="E59" s="90"/>
      <c r="F59" s="90"/>
      <c r="G59" s="54"/>
    </row>
    <row r="60" spans="1:7" ht="15.5">
      <c r="A60" s="107" t="s">
        <v>77</v>
      </c>
      <c r="B60" s="109" t="s">
        <v>78</v>
      </c>
      <c r="C60" s="111" t="s">
        <v>79</v>
      </c>
      <c r="D60" s="113" t="s">
        <v>80</v>
      </c>
      <c r="E60" s="114"/>
      <c r="F60" s="114"/>
      <c r="G60" s="115"/>
    </row>
    <row r="61" spans="1:7" ht="15.5">
      <c r="A61" s="108"/>
      <c r="B61" s="110"/>
      <c r="C61" s="112"/>
      <c r="D61" s="91" t="s">
        <v>81</v>
      </c>
      <c r="E61" s="91" t="s">
        <v>82</v>
      </c>
      <c r="F61" s="91" t="s">
        <v>83</v>
      </c>
      <c r="G61" s="91" t="s">
        <v>84</v>
      </c>
    </row>
    <row r="62" spans="1:7" ht="18">
      <c r="A62" s="65"/>
      <c r="B62" s="80"/>
      <c r="C62" s="80"/>
      <c r="D62" s="80"/>
      <c r="E62" s="80"/>
      <c r="F62" s="80"/>
      <c r="G62" s="80"/>
    </row>
    <row r="63" spans="1:7" ht="18">
      <c r="A63" s="65"/>
      <c r="B63" s="80"/>
      <c r="C63" s="80"/>
      <c r="D63" s="80"/>
      <c r="E63" s="80"/>
      <c r="F63" s="80"/>
      <c r="G63" s="80"/>
    </row>
    <row r="64" spans="1:7" ht="17.5">
      <c r="A64" s="57"/>
      <c r="B64" s="57"/>
      <c r="C64" s="57"/>
      <c r="D64" s="57"/>
      <c r="E64" s="57"/>
      <c r="F64" s="57"/>
      <c r="G64" s="57"/>
    </row>
  </sheetData>
  <mergeCells count="9">
    <mergeCell ref="A60:A61"/>
    <mergeCell ref="B60:B61"/>
    <mergeCell ref="C60:C61"/>
    <mergeCell ref="D60:G60"/>
    <mergeCell ref="C2:D2"/>
    <mergeCell ref="B3:F3"/>
    <mergeCell ref="A4:G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ביוב </vt:lpstr>
      <vt:lpstr>אומדן משהבש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Kobi Eitam</cp:lastModifiedBy>
  <cp:lastPrinted>2017-05-21T17:02:14Z</cp:lastPrinted>
  <dcterms:created xsi:type="dcterms:W3CDTF">2013-08-29T07:00:42Z</dcterms:created>
  <dcterms:modified xsi:type="dcterms:W3CDTF">2017-05-22T15:13:27Z</dcterms:modified>
</cp:coreProperties>
</file>